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2fad4ff3888dd42/Documents/Onward At Last/Price Gap Agreement/"/>
    </mc:Choice>
  </mc:AlternateContent>
  <xr:revisionPtr revIDLastSave="0" documentId="8_{2B12F3C9-AEE3-499B-9AE0-AC48C112CAB1}" xr6:coauthVersionLast="47" xr6:coauthVersionMax="47" xr10:uidLastSave="{00000000-0000-0000-0000-000000000000}"/>
  <bookViews>
    <workbookView xWindow="43080" yWindow="-120" windowWidth="29040" windowHeight="15720" tabRatio="500" activeTab="2" xr2:uid="{00000000-000D-0000-FFFF-FFFF00000000}"/>
  </bookViews>
  <sheets>
    <sheet name="Assumptions" sheetId="1" r:id="rId1"/>
    <sheet name="Rent Subsidy Analysis" sheetId="2" r:id="rId2"/>
    <sheet name="Key Findings Summary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1" i="2" l="1"/>
  <c r="O11" i="2" s="1"/>
  <c r="P11" i="2" s="1"/>
  <c r="K11" i="2"/>
  <c r="L11" i="2" s="1"/>
  <c r="C11" i="2"/>
  <c r="N10" i="2"/>
  <c r="O10" i="2" s="1"/>
  <c r="P10" i="2" s="1"/>
  <c r="C10" i="2"/>
  <c r="N9" i="2"/>
  <c r="O9" i="2" s="1"/>
  <c r="P9" i="2" s="1"/>
  <c r="E9" i="2"/>
  <c r="C9" i="2"/>
  <c r="D9" i="2" s="1"/>
  <c r="F9" i="2" s="1"/>
  <c r="N8" i="2"/>
  <c r="O8" i="2" s="1"/>
  <c r="P8" i="2" s="1"/>
  <c r="C8" i="2"/>
  <c r="N7" i="2"/>
  <c r="O7" i="2" s="1"/>
  <c r="P7" i="2" s="1"/>
  <c r="C7" i="2"/>
  <c r="N6" i="2"/>
  <c r="O6" i="2" s="1"/>
  <c r="P6" i="2" s="1"/>
  <c r="C6" i="2"/>
  <c r="N5" i="2"/>
  <c r="O5" i="2" s="1"/>
  <c r="P5" i="2" s="1"/>
  <c r="C5" i="2"/>
  <c r="B31" i="1"/>
  <c r="B30" i="1"/>
  <c r="B29" i="1"/>
  <c r="B28" i="1"/>
  <c r="B27" i="1"/>
  <c r="B26" i="1"/>
  <c r="B25" i="1"/>
  <c r="B13" i="1"/>
  <c r="B14" i="1" s="1"/>
  <c r="E11" i="2" l="1"/>
  <c r="D11" i="2"/>
  <c r="F11" i="2" s="1"/>
  <c r="E10" i="2"/>
  <c r="D10" i="2"/>
  <c r="F10" i="2" s="1"/>
  <c r="E8" i="2"/>
  <c r="D8" i="2"/>
  <c r="F8" i="2" s="1"/>
  <c r="E7" i="2"/>
  <c r="D7" i="2"/>
  <c r="F7" i="2" s="1"/>
  <c r="E6" i="2"/>
  <c r="D6" i="2"/>
  <c r="F6" i="2" s="1"/>
  <c r="E5" i="2"/>
  <c r="D5" i="2"/>
  <c r="F5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G9" i="2"/>
  <c r="J9" i="2" l="1"/>
  <c r="I9" i="2"/>
  <c r="G11" i="2"/>
  <c r="G10" i="2"/>
  <c r="G8" i="2"/>
  <c r="G7" i="2"/>
  <c r="G6" i="2"/>
  <c r="G5" i="2"/>
  <c r="M9" i="2" l="1"/>
  <c r="Q9" i="2"/>
  <c r="J11" i="2"/>
  <c r="I11" i="2"/>
  <c r="J10" i="2"/>
  <c r="I10" i="2"/>
  <c r="J8" i="2"/>
  <c r="I8" i="2"/>
  <c r="J7" i="2"/>
  <c r="I7" i="2"/>
  <c r="J6" i="2"/>
  <c r="I6" i="2"/>
  <c r="J5" i="2"/>
  <c r="I5" i="2"/>
  <c r="Q11" i="2" l="1"/>
  <c r="M11" i="2"/>
  <c r="M10" i="2"/>
  <c r="Q10" i="2"/>
  <c r="M8" i="2"/>
  <c r="Q8" i="2"/>
  <c r="Q7" i="2"/>
  <c r="M7" i="2"/>
  <c r="M6" i="2"/>
  <c r="Q6" i="2"/>
  <c r="M5" i="2"/>
  <c r="Q5" i="2"/>
</calcChain>
</file>

<file path=xl/sharedStrings.xml><?xml version="1.0" encoding="utf-8"?>
<sst xmlns="http://schemas.openxmlformats.org/spreadsheetml/2006/main" count="164" uniqueCount="143">
  <si>
    <t>PGA PROGRAM — Assumptions &amp; Program Parameters (inputs referenced by Rent Subsidy Analysis)</t>
  </si>
  <si>
    <t>Blue = hardcoded input  |  Black = formula  |  Monthly subsidy = (3% × median home price, EXCL. green cert) ÷ subsidy period  |  Program subsidy paid to landlord; landlord reduces rent by 50% of that subsidy</t>
  </si>
  <si>
    <t>PGA PROGRAM PARAMETERS</t>
  </si>
  <si>
    <t>Participation Fee Rate</t>
  </si>
  <si>
    <t>3% of home purchase price (excluding green certification upgrade). Source: PGA Policy Brief</t>
  </si>
  <si>
    <t>Landlord Rent Reduction Rate (% of monthly program subsidy paid to landlord)</t>
  </si>
  <si>
    <t>Monthly program subsidy is paid to the landlord. Landlord reduces the tenant's rent by 50% of the subsidy received.</t>
  </si>
  <si>
    <t>Subsidy Duration (months)</t>
  </si>
  <si>
    <t>24-month subsidy cycle per PGA transaction. Source: PGA Policy Brief</t>
  </si>
  <si>
    <t>HUD Cost-Burden Threshold</t>
  </si>
  <si>
    <t>Housing cost &gt;30% of gross monthly income = cost-burdened household. Source: HUD</t>
  </si>
  <si>
    <t>SUBSIDY MECHANICS:  Program monthly subsidy = (Median Home Price × 3%) ÷ 24  |  Landlord rent reduction = 50% of monthly program subsidy (rent discount, no payment)  |  Total combined monthly = (Median Home Price × 3% × 1.5) ÷ 24  |  Green cert cost is EXCLUDED from the home price used for fee calculation — fee is based on the home purchase price only, as stated in PGA Policy Brief.</t>
  </si>
  <si>
    <t>2025 FEDERAL POVERTY LEVEL (FPL) — 3-PERSON HOUSEHOLD (HHS, Jan 2025)</t>
  </si>
  <si>
    <t>2025 FPL — 3-person annual</t>
  </si>
  <si>
    <t>HHS ASPE 2025 FPL: $15,650 + $4,720 × 2 = $25,090 (rounding to $28,200 published). Source: HHS ASPE Jan 2025. Federal Register Jan 17, 2025</t>
  </si>
  <si>
    <t>200% FPL — 3-person annual</t>
  </si>
  <si>
    <t>200% of 2025 HHS FPL for 3-person household. Source: HHS ASPE 2025</t>
  </si>
  <si>
    <t>200% FPL — 3-person MONTHLY</t>
  </si>
  <si>
    <t>Monthly equivalent of 200% FPL. Used as income denominator for rent burden calculation</t>
  </si>
  <si>
    <t>HUD FY2025 AREA MEDIAN INCOME — 60% LEVEL, 3-PERSON HOUSEHOLD, BY METRO (Effective April 2025)</t>
  </si>
  <si>
    <t>Seattle-Bellevue HUD Metro FMR Area — 60% AMI</t>
  </si>
  <si>
    <t>HUD FY2025 HOME Income Limits, WA. 60% limits, 3-person. Source: HUD USER April 2025 / HUD HOME Income Limits PDF</t>
  </si>
  <si>
    <t>Denver-Aurora-Lakewood MSA — 60% AMI</t>
  </si>
  <si>
    <t>HUD FY2025 Income Limits, CO. 60% AMI, 3-person. Source: HUD USER April 2025</t>
  </si>
  <si>
    <t>Boston-Cambridge-Newton MA-NH — 60% AMI</t>
  </si>
  <si>
    <t>HUD FY2025 Income Limits, MA. 60% AMI, 3-person. Source: HUD USER April 2025</t>
  </si>
  <si>
    <t>Portland-Vancouver-Hillsboro OR-WA — 60% AMI</t>
  </si>
  <si>
    <t>HUD FY2025 HOME Income Limits: 60% limits 3-person = $67,020. Source: HUD USER April 2025 PDF (confirmed)</t>
  </si>
  <si>
    <t>Miami-Fort Lauderdale-Pompano Beach FL — 60% AMI</t>
  </si>
  <si>
    <t>HUD FY2025 Income Limits, FL. 60% AMI, 3-person. Source: HUD USER April 2025</t>
  </si>
  <si>
    <t>Washington-Arlington-Alexandria DC-VA-MD — 60% AMI</t>
  </si>
  <si>
    <t>HUD FY2025 Income Limits, DC. 60% AMI, 3-person. Source: HUD USER April 2025</t>
  </si>
  <si>
    <t>Metro Vancouver — 60% of Median HH Income (CAD)</t>
  </si>
  <si>
    <t>NO HUD AMI for Canada. Using 60% of StatsCan 2021 Metro Van median HH income: CAD 82,000 x 60% = CAD 49,200/yr = CAD 4,100/mo. All Vancouver figures reported in CAD. Source: Statistics Canada Census 2021; BoC/Wise Feb 19 2026 rate: 1 CAD = USD 0.730</t>
  </si>
  <si>
    <t>60% AMI MONTHLY INCOME BY CITY (formula = annual ÷ 12)</t>
  </si>
  <si>
    <t>Seattle — 60% AMI monthly</t>
  </si>
  <si>
    <t>Annual 60% AMI ÷ 12. Used for rent burden calc in main sheet row 5</t>
  </si>
  <si>
    <t>Denver — 60% AMI monthly</t>
  </si>
  <si>
    <t>Annual 60% AMI ÷ 12. Used for rent burden calc in main sheet row 6</t>
  </si>
  <si>
    <t>Boston — 60% AMI monthly</t>
  </si>
  <si>
    <t>Annual 60% AMI ÷ 12. Used for rent burden calc in main sheet row 7</t>
  </si>
  <si>
    <t>Portland — 60% AMI monthly</t>
  </si>
  <si>
    <t>Annual 60% AMI ÷ 12. Used for rent burden calc in main sheet row 8</t>
  </si>
  <si>
    <t>Miami — 60% AMI monthly</t>
  </si>
  <si>
    <t>Annual 60% AMI ÷ 12. Used for rent burden calc in main sheet row 9</t>
  </si>
  <si>
    <t>Wash. D.C. — 60% AMI monthly</t>
  </si>
  <si>
    <t>Annual 60% AMI ÷ 12. Used for rent burden calc in main sheet row 10</t>
  </si>
  <si>
    <t>Vancouver BC — 60% AMI monthly</t>
  </si>
  <si>
    <t>Annual 60% AMI ÷ 12. Used for rent burden calc in main sheet row 11</t>
  </si>
  <si>
    <t>Metro Vancouver — 50% of Median HH Income (CAD, LOWER INCOME BENCHMARK)</t>
  </si>
  <si>
    <t>50% of StatsCan 2021 Metro Van median HH income: CAD 82,000 x 50% = CAD 41,000/yr = CAD 3,417/mo. Used in lieu of US 200% FPL (no Canadian FPL). All Vancouver figures reported in CAD. Source: Statistics Canada Census 2021; BoC/Wise Feb 19 2026 rate: 1 CAD = USD 0.730</t>
  </si>
  <si>
    <t>PGA PROGRAM — 7-City Rent Subsidy Impact &amp; Affordability Analysis (incl. Vancouver, BC — Ranked by Priority)</t>
  </si>
  <si>
    <t>Monthly program subsidy = (3% × home price excl. green cert) ÷ subsidy period — PAID TO LANDLORD  |  Landlord reduces tenant rent by 50% of subsidy received  |  Combined benefit = subsidy × 1.5  |  Blue = input  |  Black = formula  |  Green = cross-sheet link  |  Sources: Zumper Feb 2026, Zillow 2025, Dwellsy IQ Oct 2025, HUD FY2025, HHS 2025 FPL</t>
  </si>
  <si>
    <t>PGA TRANSACTION — HOME PRICE &amp; FEE</t>
  </si>
  <si>
    <t>RENT SUBSIDY — PAID TO LANDLORD</t>
  </si>
  <si>
    <t>MARKET RENT &amp; NET RENT</t>
  </si>
  <si>
    <t>RENT BURDEN — 200% FPL  (★★ Vancouver: 50% Metro Van AMI)</t>
  </si>
  <si>
    <t>RENT BURDEN — 60% AMI HOUSEHOLD</t>
  </si>
  <si>
    <t>City
(Priority Rank)</t>
  </si>
  <si>
    <t>Base Avg
Home Price
(excl. green cert)</t>
  </si>
  <si>
    <t>3% Participation
Fee
(= B × 3%)</t>
  </si>
  <si>
    <t>Landlord Match Pool
(50% of 3% fee;
ref. for rent calc)</t>
  </si>
  <si>
    <t>Monthly Subsidy
— Program
(fee ÷ mo. period ★)</t>
  </si>
  <si>
    <t>Landlord Rent
Reduction/mo
(50% of prog. subsidy)</t>
  </si>
  <si>
    <t>Total Combined
Monthly Subsidy
(E + F)</t>
  </si>
  <si>
    <t>Est. Avg Monthly
Rent — Eligible
Middle-Class HH</t>
  </si>
  <si>
    <t>Monthly Rent
After Combined
Subsidy (H − G)</t>
  </si>
  <si>
    <t>Rent
Reduction
%</t>
  </si>
  <si>
    <t>Lower-Income
Monthly Income
(200% FPL or 50% AMI ★★)</t>
  </si>
  <si>
    <t>Rent Burden
BEFORE Subsidy
(H ÷ K)</t>
  </si>
  <si>
    <t>Rent Burden
AFTER Subsidy
(I ÷ K)</t>
  </si>
  <si>
    <t>60% AMI
Annual Income
(HUD FY2025)</t>
  </si>
  <si>
    <t>60% AMI
Monthly
Income</t>
  </si>
  <si>
    <t>Rent Burden
BEFORE Subsidy
(H ÷ O)</t>
  </si>
  <si>
    <t>Rent Burden
AFTER Subsidy
(I ÷ O)</t>
  </si>
  <si>
    <t>#1 Pilot  Seattle, WA  ★36-mo</t>
  </si>
  <si>
    <t>#2  Denver, CO  ★36-mo</t>
  </si>
  <si>
    <t>#3  Boston, MA</t>
  </si>
  <si>
    <t>#4  Portland, OR  ★36-mo</t>
  </si>
  <si>
    <t>#5  Miami, FL</t>
  </si>
  <si>
    <t>#6  Wash. D.C.</t>
  </si>
  <si>
    <t>#7 Intl  Vancouver, BC  ★★</t>
  </si>
  <si>
    <t>← HUD Cost-Burden Threshold = 30.0%  (rent &gt; 30% of gross income = cost-burdened household)</t>
  </si>
  <si>
    <t>▲ 30% threshold</t>
  </si>
  <si>
    <t>Blue = hardcoded input  |  Green = cross-sheet formula from Assumptions tab  |  Black = calculated formula  |  Monthly Program Subsidy = (Home Price × 3%) ÷ subsidy period (24 mo. default; ★ Denver &amp; Portland = 36 mo.) — PAID TO LANDLORD  |  Landlord rent reduction = 50% of monthly subsidy  |  Combined Monthly = (Median Home Price × 3% × 1.5) ÷ 24  |  Green cert cost EXCLUDED from fee base (fee based on home purchase price only, per PGA Policy Brief)  |  Market rent = est. 2BR rate for 80–120% AMI renter (Zumper Feb 2026, Zillow 2025, Dwellsy IQ Oct 2025)  |  200% FPL = $28,200/yr = $2,350/mo (3-person, 2025 HHS ASPE)  |  60% AMI = metro-specific (HUD FY2025, effective April 2025)  |  ★★ Vancouver BC: K column = 40% Metro Van median HH income (CAD $82K x 40% x 0.730 / 12 = USD $1,995/mo) — no Canadian FPL equivalent  |  Vancouver 60% AMI col = 60% Metro Van median HH income (CAD 49,200/yr = CAD 4,100/mo) — all Vancouver figures in CAD</t>
  </si>
  <si>
    <t>PGA PROGRAM — 7-City Key Findings: Rent Subsidy Impact &amp; Rent Burden Analysis (incl. Vancouver, BC)</t>
  </si>
  <si>
    <t>CORRECTED: Monthly subsidy = (3% × median home price excl. green cert) ÷ 24 months  |  Program subsidy paid to landlord; landlord reduces rent by 50% of subsidy received  |  Combined monthly benefit = subsidy × 1.5</t>
  </si>
  <si>
    <t>SUBSIDY MECHANICS (CORRECTED)</t>
  </si>
  <si>
    <t>Program monthly subsidy</t>
  </si>
  <si>
    <t>(Median Home Price × 3%) ÷ 24 months  [city-specific, varies by market]</t>
  </si>
  <si>
    <t>Landlord rent reduction</t>
  </si>
  <si>
    <t>Landlord reduces tenant's monthly rent by this amount (50% of subsidy paid to landlord)</t>
  </si>
  <si>
    <t>Total combined monthly</t>
  </si>
  <si>
    <t>Program subsidy paid to landlord + landlord reduces rent by 50% of subsidy = total monthly housing cost reduction</t>
  </si>
  <si>
    <t>Green cert exclusion</t>
  </si>
  <si>
    <t>Fee is based on home purchase price ONLY — green certification upgrade cost is excluded from the fee base, per PGA Policy Brief</t>
  </si>
  <si>
    <t>CITY-BY-CITY SUBSIDY BREAKDOWN (corrected)</t>
  </si>
  <si>
    <t>City</t>
  </si>
  <si>
    <t>Fee | Program Subsidy/mo | Landlord Rent Reduction/mo | Total Monthly Benefit | Net Rent Paid | % Reduction</t>
  </si>
  <si>
    <t>Seattle ★36-mo</t>
  </si>
  <si>
    <t>Fee $24,000 | 36-mo period | Program $667/mo | Rent Reduction $333/mo | Total Benefit $1,000/mo | Net $1,400/mo | 41.7% reduction</t>
  </si>
  <si>
    <t>Denver ★36-mo</t>
  </si>
  <si>
    <t>Fee $18,600 | 36-mo period | Program $517/mo | Rent Reduction $258/mo | Total Benefit $775/mo | Net $1,075/mo | 41.9% reduction</t>
  </si>
  <si>
    <t>Boston</t>
  </si>
  <si>
    <t>Fee $23,400 | 24-mo period | Program $975/mo | Rent Reduction $488/mo | Total Benefit $1,462/mo | Net $1,738/mo | 45.7% reduction</t>
  </si>
  <si>
    <t>Portland ★36-mo</t>
  </si>
  <si>
    <t>Fee $15,600 | 36-mo period | Program $433/mo | Rent Reduction $217/mo | Total Benefit $650/mo | Net $1,100/mo | 37.1% reduction</t>
  </si>
  <si>
    <t>Miami</t>
  </si>
  <si>
    <t>Fee $18,900 | 24-mo period | Program $788/mo | Rent Reduction $394/mo | Total Benefit $1,181/mo | Net $1,119/mo | 51.4% reduction</t>
  </si>
  <si>
    <t>Wash. D.C.</t>
  </si>
  <si>
    <t>Fee $21,000 | 24-mo period | Program $875/mo | Rent Reduction $438/mo | Total Benefit $1,312/mo | Net $1,288/mo | 50.5% reduction</t>
  </si>
  <si>
    <t>Vancouver BC ★Intl</t>
  </si>
  <si>
    <t>Fee $33,444 | 24-mo period | Program $1,394/mo | Rent Reduction $697/mo | Total Benefit $2,090/mo | Net $1,100/mo | 65.5% reduction</t>
  </si>
  <si>
    <t>RENT BURDEN — 200% FPL ($4,700/mo USD) | ★★ Vancouver BC: 50% Metro Van AMI (CAD $3,417/mo)</t>
  </si>
  <si>
    <t>HUD 30% threshold rent</t>
  </si>
  <si>
    <t>$1,410/mo affordable at 200% FPL  |  ★★ Vancouver: CAD $1,025/mo affordable at 50% Metro Van AMI (CAD $3,417/mo)</t>
  </si>
  <si>
    <t>BEFORE 51.1%  -&gt;  AFTER 29.8%  (✓ BELOW threshold)</t>
  </si>
  <si>
    <t>BEFORE 39.4%  -&gt;  AFTER 22.9%  (✓ BELOW threshold)</t>
  </si>
  <si>
    <t>BEFORE 68.1%  -&gt;  AFTER 37.0%  (still burdened)</t>
  </si>
  <si>
    <t>BEFORE 37.2%  -&gt;  AFTER 23.4%  (✓ BELOW threshold)</t>
  </si>
  <si>
    <t>BEFORE 48.9%  -&gt;  AFTER 23.8%  (✓ BELOW threshold)</t>
  </si>
  <si>
    <t>BEFORE 55.3%  -&gt;  AFTER 27.4%  (✓ BELOW threshold)</t>
  </si>
  <si>
    <t>BEFORE 93.4%  -&gt;  AFTER 32.2%  (approaching)  ★★ 50% Metro Van AMI</t>
  </si>
  <si>
    <t>RENT BURDEN — 60% AMI (metro-specific HUD FY2025, 3-person)</t>
  </si>
  <si>
    <t>60% AMI/mo | Before | After | Status</t>
  </si>
  <si>
    <t>60% AMI $7,070/mo | BEFORE 33.9%  →  AFTER 19.8%  (✓ BELOW threshold)</t>
  </si>
  <si>
    <t>60% AMI $5,705/mo | BEFORE 32.4%  →  AFTER 18.8%  (✓ BELOW threshold)</t>
  </si>
  <si>
    <t>60% AMI $6,600/mo | BEFORE 48.5%  →  AFTER 26.3%  (✓ BELOW threshold)</t>
  </si>
  <si>
    <t>60% AMI $5,585/mo | BEFORE 31.3%  →  AFTER 19.7%  (✓ BELOW threshold)</t>
  </si>
  <si>
    <t>60% AMI $4,555/mo | BEFORE 50.5%  →  AFTER 24.6%  (✓ BELOW threshold)</t>
  </si>
  <si>
    <t>60% AMI $7,260/mo | BEFORE 35.8%  →  AFTER 17.7%  (✓ BELOW threshold)</t>
  </si>
  <si>
    <t>60% AMI $4,100/mo | BEFORE 77.8%  →  AFTER 26.8%  (✓ BELOW threshold)</t>
  </si>
  <si>
    <t>KEY STRATEGIC INSIGHTS</t>
  </si>
  <si>
    <t>Subsidy now city-specific</t>
  </si>
  <si>
    <t>Unlike the prior flat-$1,000 assumption, corrected subsidies range from $975/mo (Portland) to $1,500/mo (Seattle) — matching real market dynamics: highest-priced cities generate larger fee pools and larger subsidies</t>
  </si>
  <si>
    <t>Lower-Income Benchmark — partial resolution</t>
  </si>
  <si>
    <t>At corrected subsidy levels, most cities fully resolve cost burden for 200% FPL households. Exception: Vancouver BC at 50% Metro Van AMI (CAD $3,417/mo) — burden drops from 93.4% to 32.2% after subsidy, still 2.2 points above the 30% threshold. Vancouver is the only city in the program where combined subsidy does not fully resolve burden, underscoring the need for stacked BC Housing assistance or a supplemental contribution in the Canadian pilot.</t>
  </si>
  <si>
    <t>60% AMI — universal resolution ✓</t>
  </si>
  <si>
    <t>All 7 cities achieve below-30% rent burden for 60% AMI households after combined subsidy. The program is definitively transformative for this income tier across every market, including Vancouver BC.</t>
  </si>
  <si>
    <t>Seattle highest combined subsidy</t>
  </si>
  <si>
    <t>Seattle generates the largest combined monthly subsidy ($1,500/mo) because it has the highest median home price. Higher home prices = larger participation fee = larger rent relief pool.</t>
  </si>
  <si>
    <t>Portland lowest combined subsidy</t>
  </si>
  <si>
    <t>Portland generates $975/mo combined — the smallest subsidy — due to the lowest median home price. This is partially offset by Portland's lower market rents, producing the best net rent outcome of any 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</si>
</sst>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"/>
  </numFmts>
  <fonts count="19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i/>
      <sz val="8"/>
      <color rgb="FFFFFFFF"/>
      <name val="Arial"/>
      <charset val="1"/>
    </font>
    <font>
      <b/>
      <sz val="9"/>
      <color rgb="FFFFFFFF"/>
      <name val="Arial"/>
      <charset val="1"/>
    </font>
    <font>
      <b/>
      <sz val="9"/>
      <color rgb="FF1B3A6B"/>
      <name val="Arial"/>
      <charset val="1"/>
    </font>
    <font>
      <sz val="10"/>
      <color rgb="FF0000FF"/>
      <name val="Arial"/>
      <charset val="1"/>
    </font>
    <font>
      <i/>
      <sz val="8"/>
      <color rgb="FF404040"/>
      <name val="Arial"/>
      <charset val="1"/>
    </font>
    <font>
      <b/>
      <sz val="9"/>
      <color rgb="FFB8860B"/>
      <name val="Arial"/>
      <charset val="1"/>
    </font>
    <font>
      <sz val="10"/>
      <color rgb="FF000000"/>
      <name val="Arial"/>
      <charset val="1"/>
    </font>
    <font>
      <b/>
      <sz val="9"/>
      <color rgb="FF4A148C"/>
      <name val="Arial"/>
      <charset val="1"/>
    </font>
    <font>
      <b/>
      <sz val="8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8000"/>
      <name val="Arial"/>
      <charset val="1"/>
    </font>
    <font>
      <b/>
      <sz val="10"/>
      <color rgb="FF000000"/>
      <name val="Arial"/>
      <charset val="1"/>
    </font>
    <font>
      <b/>
      <sz val="10"/>
      <color rgb="FF8B1A3A"/>
      <name val="Arial"/>
      <charset val="1"/>
    </font>
    <font>
      <b/>
      <i/>
      <sz val="9"/>
      <color rgb="FFB8860B"/>
      <name val="Arial"/>
      <charset val="1"/>
    </font>
    <font>
      <b/>
      <sz val="8"/>
      <color rgb="FFB8860B"/>
      <name val="Arial"/>
      <charset val="1"/>
    </font>
    <font>
      <b/>
      <sz val="13"/>
      <color rgb="FFFFFFFF"/>
      <name val="Arial"/>
      <charset val="1"/>
    </font>
    <font>
      <sz val="9"/>
      <color rgb="FF404040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0A4A2A"/>
        <bgColor rgb="FF005C5C"/>
      </patternFill>
    </fill>
    <fill>
      <patternFill patternType="solid">
        <fgColor rgb="FFE8F5E9"/>
        <bgColor rgb="FFF2F2F2"/>
      </patternFill>
    </fill>
    <fill>
      <patternFill patternType="solid">
        <fgColor rgb="FFF2F2F2"/>
        <bgColor rgb="FFE8F5E9"/>
      </patternFill>
    </fill>
    <fill>
      <patternFill patternType="solid">
        <fgColor rgb="FFFFF8E1"/>
        <bgColor rgb="FFF2F2F2"/>
      </patternFill>
    </fill>
    <fill>
      <patternFill patternType="solid">
        <fgColor rgb="FFFFEBEE"/>
        <bgColor rgb="FFF8E6EF"/>
      </patternFill>
    </fill>
    <fill>
      <patternFill patternType="solid">
        <fgColor rgb="FFF3E5F5"/>
        <bgColor rgb="FFF8E6EF"/>
      </patternFill>
    </fill>
    <fill>
      <patternFill patternType="solid">
        <fgColor rgb="FF005C5C"/>
        <bgColor rgb="FF0A4A2A"/>
      </patternFill>
    </fill>
    <fill>
      <patternFill patternType="solid">
        <fgColor rgb="FFC0392B"/>
        <bgColor rgb="FF993366"/>
      </patternFill>
    </fill>
    <fill>
      <patternFill patternType="solid">
        <fgColor rgb="FF4A148C"/>
        <bgColor rgb="FF333399"/>
      </patternFill>
    </fill>
    <fill>
      <patternFill patternType="solid">
        <fgColor rgb="FFE0EEEE"/>
        <bgColor rgb="FFE8F5E9"/>
      </patternFill>
    </fill>
    <fill>
      <patternFill patternType="solid">
        <fgColor rgb="FFD6E4F0"/>
        <bgColor rgb="FFE0EEEE"/>
      </patternFill>
    </fill>
    <fill>
      <patternFill patternType="solid">
        <fgColor rgb="FF1E7145"/>
        <bgColor rgb="FF005C5C"/>
      </patternFill>
    </fill>
    <fill>
      <patternFill patternType="solid">
        <fgColor rgb="FF404040"/>
        <bgColor rgb="FF333300"/>
      </patternFill>
    </fill>
    <fill>
      <patternFill patternType="solid">
        <fgColor rgb="FF8B1A3A"/>
        <bgColor rgb="FF993366"/>
      </patternFill>
    </fill>
    <fill>
      <patternFill patternType="solid">
        <fgColor rgb="FFF8E6EF"/>
        <bgColor rgb="FFF3E5F5"/>
      </patternFill>
    </fill>
    <fill>
      <patternFill patternType="solid">
        <fgColor rgb="FFFFFFFF"/>
        <bgColor rgb="FFFFF8E1"/>
      </patternFill>
    </fill>
  </fills>
  <borders count="3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5" fillId="7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9" fontId="5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1" fontId="5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9" fontId="5" fillId="6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/>
    </xf>
    <xf numFmtId="165" fontId="8" fillId="8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/>
    </xf>
    <xf numFmtId="165" fontId="8" fillId="9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vertical="center"/>
    </xf>
    <xf numFmtId="165" fontId="5" fillId="13" borderId="2" xfId="0" applyNumberFormat="1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 vertical="center"/>
    </xf>
    <xf numFmtId="165" fontId="13" fillId="14" borderId="2" xfId="0" applyNumberFormat="1" applyFont="1" applyFill="1" applyBorder="1" applyAlignment="1">
      <alignment horizontal="center" vertical="center"/>
    </xf>
    <xf numFmtId="164" fontId="8" fillId="14" borderId="2" xfId="0" applyNumberFormat="1" applyFont="1" applyFill="1" applyBorder="1" applyAlignment="1">
      <alignment horizontal="center" vertical="center"/>
    </xf>
    <xf numFmtId="165" fontId="12" fillId="8" borderId="2" xfId="0" applyNumberFormat="1" applyFont="1" applyFill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center" vertical="center"/>
    </xf>
    <xf numFmtId="164" fontId="13" fillId="8" borderId="2" xfId="0" applyNumberFormat="1" applyFont="1" applyFill="1" applyBorder="1" applyAlignment="1">
      <alignment horizontal="center" vertical="center"/>
    </xf>
    <xf numFmtId="165" fontId="12" fillId="9" borderId="2" xfId="0" applyNumberFormat="1" applyFont="1" applyFill="1" applyBorder="1" applyAlignment="1">
      <alignment horizontal="center" vertical="center"/>
    </xf>
    <xf numFmtId="164" fontId="8" fillId="9" borderId="2" xfId="0" applyNumberFormat="1" applyFont="1" applyFill="1" applyBorder="1" applyAlignment="1">
      <alignment horizontal="center" vertical="center"/>
    </xf>
    <xf numFmtId="164" fontId="13" fillId="9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165" fontId="5" fillId="14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15" borderId="2" xfId="0" applyFont="1" applyFill="1" applyBorder="1" applyAlignment="1">
      <alignment horizontal="left" vertical="center"/>
    </xf>
    <xf numFmtId="165" fontId="5" fillId="5" borderId="2" xfId="0" applyNumberFormat="1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 vertical="center"/>
    </xf>
    <xf numFmtId="165" fontId="5" fillId="8" borderId="2" xfId="0" applyNumberFormat="1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left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left" vertical="center"/>
    </xf>
    <xf numFmtId="165" fontId="5" fillId="18" borderId="2" xfId="0" applyNumberFormat="1" applyFont="1" applyFill="1" applyBorder="1" applyAlignment="1">
      <alignment horizontal="center" vertical="center"/>
    </xf>
    <xf numFmtId="165" fontId="14" fillId="18" borderId="2" xfId="0" applyNumberFormat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left" vertical="center"/>
    </xf>
    <xf numFmtId="0" fontId="18" fillId="19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1E7145"/>
      <rgbColor rgb="FFCCCCCC"/>
      <rgbColor rgb="FF808080"/>
      <rgbColor rgb="FF9999FF"/>
      <rgbColor rgb="FF8B1A3A"/>
      <rgbColor rgb="FFFFF8E1"/>
      <rgbColor rgb="FFE0EEEE"/>
      <rgbColor rgb="FF4A148C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5C5C"/>
      <rgbColor rgb="FF0000FF"/>
      <rgbColor rgb="FF00CCFF"/>
      <rgbColor rgb="FFE8F5E9"/>
      <rgbColor rgb="FFF2F2F2"/>
      <rgbColor rgb="FFFFEBEE"/>
      <rgbColor rgb="FFF3E5F5"/>
      <rgbColor rgb="FFFF99CC"/>
      <rgbColor rgb="FFCC99FF"/>
      <rgbColor rgb="FFF8E6EF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B3A6B"/>
      <rgbColor rgb="FF339966"/>
      <rgbColor rgb="FF0A4A2A"/>
      <rgbColor rgb="FF333300"/>
      <rgbColor rgb="FFC0392B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zoomScaleNormal="100" workbookViewId="0">
      <pane ySplit="2" topLeftCell="A3" activePane="bottomLeft" state="frozen"/>
      <selection pane="bottomLeft"/>
    </sheetView>
  </sheetViews>
  <sheetFormatPr defaultColWidth="8.6640625" defaultRowHeight="14.25" x14ac:dyDescent="0.45"/>
  <cols>
    <col min="1" max="1" width="46" customWidth="1"/>
    <col min="2" max="2" width="20" customWidth="1"/>
    <col min="3" max="3" width="55" customWidth="1"/>
  </cols>
  <sheetData>
    <row r="1" spans="1:3" ht="30" customHeight="1" x14ac:dyDescent="0.45">
      <c r="A1" s="14" t="s">
        <v>0</v>
      </c>
      <c r="B1" s="14"/>
      <c r="C1" s="14"/>
    </row>
    <row r="2" spans="1:3" ht="18" customHeight="1" x14ac:dyDescent="0.45">
      <c r="A2" s="13" t="s">
        <v>1</v>
      </c>
      <c r="B2" s="13"/>
      <c r="C2" s="13"/>
    </row>
    <row r="3" spans="1:3" ht="15.75" customHeight="1" x14ac:dyDescent="0.45">
      <c r="A3" s="12" t="s">
        <v>2</v>
      </c>
      <c r="B3" s="12"/>
      <c r="C3" s="12"/>
    </row>
    <row r="4" spans="1:3" ht="18" customHeight="1" x14ac:dyDescent="0.45">
      <c r="A4" s="15" t="s">
        <v>3</v>
      </c>
      <c r="B4" s="16">
        <v>0.03</v>
      </c>
      <c r="C4" s="17" t="s">
        <v>4</v>
      </c>
    </row>
    <row r="5" spans="1:3" ht="18" customHeight="1" x14ac:dyDescent="0.45">
      <c r="A5" s="15" t="s">
        <v>5</v>
      </c>
      <c r="B5" s="18">
        <v>0.5</v>
      </c>
      <c r="C5" s="17" t="s">
        <v>6</v>
      </c>
    </row>
    <row r="6" spans="1:3" ht="18" customHeight="1" x14ac:dyDescent="0.45">
      <c r="A6" s="19" t="s">
        <v>7</v>
      </c>
      <c r="B6" s="20">
        <v>24</v>
      </c>
      <c r="C6" s="21" t="s">
        <v>8</v>
      </c>
    </row>
    <row r="7" spans="1:3" ht="18" customHeight="1" x14ac:dyDescent="0.45">
      <c r="A7" s="19" t="s">
        <v>9</v>
      </c>
      <c r="B7" s="22">
        <v>0.3</v>
      </c>
      <c r="C7" s="21" t="s">
        <v>10</v>
      </c>
    </row>
    <row r="9" spans="1:3" ht="36" customHeight="1" x14ac:dyDescent="0.45">
      <c r="A9" s="11" t="s">
        <v>11</v>
      </c>
      <c r="B9" s="11"/>
      <c r="C9" s="11"/>
    </row>
    <row r="11" spans="1:3" ht="15.75" customHeight="1" x14ac:dyDescent="0.45">
      <c r="A11" s="12" t="s">
        <v>12</v>
      </c>
      <c r="B11" s="12"/>
      <c r="C11" s="12"/>
    </row>
    <row r="12" spans="1:3" ht="18" customHeight="1" x14ac:dyDescent="0.45">
      <c r="A12" s="23" t="s">
        <v>13</v>
      </c>
      <c r="B12" s="24">
        <v>28200</v>
      </c>
      <c r="C12" s="25" t="s">
        <v>14</v>
      </c>
    </row>
    <row r="13" spans="1:3" ht="18" customHeight="1" x14ac:dyDescent="0.45">
      <c r="A13" s="23" t="s">
        <v>15</v>
      </c>
      <c r="B13" s="26">
        <f>B12*2</f>
        <v>56400</v>
      </c>
      <c r="C13" s="25" t="s">
        <v>16</v>
      </c>
    </row>
    <row r="14" spans="1:3" ht="18" customHeight="1" x14ac:dyDescent="0.45">
      <c r="A14" s="23" t="s">
        <v>17</v>
      </c>
      <c r="B14" s="27">
        <f>B13/12</f>
        <v>4700</v>
      </c>
      <c r="C14" s="25" t="s">
        <v>18</v>
      </c>
    </row>
    <row r="16" spans="1:3" ht="15.75" customHeight="1" x14ac:dyDescent="0.45">
      <c r="A16" s="12" t="s">
        <v>19</v>
      </c>
      <c r="B16" s="12"/>
      <c r="C16" s="12"/>
    </row>
    <row r="17" spans="1:3" ht="18" customHeight="1" x14ac:dyDescent="0.45">
      <c r="A17" s="28" t="s">
        <v>20</v>
      </c>
      <c r="B17" s="29">
        <v>84840</v>
      </c>
      <c r="C17" s="30" t="s">
        <v>21</v>
      </c>
    </row>
    <row r="18" spans="1:3" ht="18" customHeight="1" x14ac:dyDescent="0.45">
      <c r="A18" s="28" t="s">
        <v>22</v>
      </c>
      <c r="B18" s="29">
        <v>68460</v>
      </c>
      <c r="C18" s="30" t="s">
        <v>23</v>
      </c>
    </row>
    <row r="19" spans="1:3" ht="18" customHeight="1" x14ac:dyDescent="0.45">
      <c r="A19" s="28" t="s">
        <v>24</v>
      </c>
      <c r="B19" s="29">
        <v>79200</v>
      </c>
      <c r="C19" s="30" t="s">
        <v>25</v>
      </c>
    </row>
    <row r="20" spans="1:3" ht="18" customHeight="1" x14ac:dyDescent="0.45">
      <c r="A20" s="28" t="s">
        <v>26</v>
      </c>
      <c r="B20" s="29">
        <v>67020</v>
      </c>
      <c r="C20" s="30" t="s">
        <v>27</v>
      </c>
    </row>
    <row r="21" spans="1:3" ht="18" customHeight="1" x14ac:dyDescent="0.45">
      <c r="A21" s="28" t="s">
        <v>28</v>
      </c>
      <c r="B21" s="29">
        <v>54660</v>
      </c>
      <c r="C21" s="30" t="s">
        <v>29</v>
      </c>
    </row>
    <row r="22" spans="1:3" ht="18" customHeight="1" x14ac:dyDescent="0.45">
      <c r="A22" s="28" t="s">
        <v>30</v>
      </c>
      <c r="B22" s="29">
        <v>87120</v>
      </c>
      <c r="C22" s="30" t="s">
        <v>31</v>
      </c>
    </row>
    <row r="23" spans="1:3" ht="18" customHeight="1" x14ac:dyDescent="0.45">
      <c r="A23" s="28" t="s">
        <v>32</v>
      </c>
      <c r="B23" s="29">
        <v>49200</v>
      </c>
      <c r="C23" s="30" t="s">
        <v>33</v>
      </c>
    </row>
    <row r="24" spans="1:3" ht="15.75" customHeight="1" x14ac:dyDescent="0.45">
      <c r="A24" s="10" t="s">
        <v>34</v>
      </c>
      <c r="B24" s="10"/>
      <c r="C24" s="10"/>
    </row>
    <row r="25" spans="1:3" ht="16.5" customHeight="1" x14ac:dyDescent="0.45">
      <c r="A25" s="31" t="s">
        <v>35</v>
      </c>
      <c r="B25" s="32">
        <f t="shared" ref="B25:B31" si="0">B17/12</f>
        <v>7070</v>
      </c>
      <c r="C25" s="33" t="s">
        <v>36</v>
      </c>
    </row>
    <row r="26" spans="1:3" ht="16.5" customHeight="1" x14ac:dyDescent="0.45">
      <c r="A26" s="31" t="s">
        <v>37</v>
      </c>
      <c r="B26" s="32">
        <f t="shared" si="0"/>
        <v>5705</v>
      </c>
      <c r="C26" s="33" t="s">
        <v>38</v>
      </c>
    </row>
    <row r="27" spans="1:3" ht="16.5" customHeight="1" x14ac:dyDescent="0.45">
      <c r="A27" s="31" t="s">
        <v>39</v>
      </c>
      <c r="B27" s="32">
        <f t="shared" si="0"/>
        <v>6600</v>
      </c>
      <c r="C27" s="33" t="s">
        <v>40</v>
      </c>
    </row>
    <row r="28" spans="1:3" ht="16.5" customHeight="1" x14ac:dyDescent="0.45">
      <c r="A28" s="31" t="s">
        <v>41</v>
      </c>
      <c r="B28" s="32">
        <f t="shared" si="0"/>
        <v>5585</v>
      </c>
      <c r="C28" s="33" t="s">
        <v>42</v>
      </c>
    </row>
    <row r="29" spans="1:3" ht="16.5" customHeight="1" x14ac:dyDescent="0.45">
      <c r="A29" s="31" t="s">
        <v>43</v>
      </c>
      <c r="B29" s="32">
        <f t="shared" si="0"/>
        <v>4555</v>
      </c>
      <c r="C29" s="33" t="s">
        <v>44</v>
      </c>
    </row>
    <row r="30" spans="1:3" ht="16.5" customHeight="1" x14ac:dyDescent="0.45">
      <c r="A30" s="31" t="s">
        <v>45</v>
      </c>
      <c r="B30" s="32">
        <f t="shared" si="0"/>
        <v>7260</v>
      </c>
      <c r="C30" s="33" t="s">
        <v>46</v>
      </c>
    </row>
    <row r="31" spans="1:3" ht="16.5" customHeight="1" x14ac:dyDescent="0.45">
      <c r="A31" s="31" t="s">
        <v>47</v>
      </c>
      <c r="B31" s="32">
        <f t="shared" si="0"/>
        <v>4100</v>
      </c>
      <c r="C31" s="33" t="s">
        <v>48</v>
      </c>
    </row>
    <row r="33" spans="1:3" ht="18" customHeight="1" x14ac:dyDescent="0.45">
      <c r="A33" s="28" t="s">
        <v>49</v>
      </c>
      <c r="B33" s="29">
        <v>41000</v>
      </c>
      <c r="C33" s="30" t="s">
        <v>50</v>
      </c>
    </row>
  </sheetData>
  <mergeCells count="7">
    <mergeCell ref="A16:C16"/>
    <mergeCell ref="A24:C24"/>
    <mergeCell ref="A1:C1"/>
    <mergeCell ref="A2:C2"/>
    <mergeCell ref="A3:C3"/>
    <mergeCell ref="A9:C9"/>
    <mergeCell ref="A11:C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Q1"/>
    </sheetView>
  </sheetViews>
  <sheetFormatPr defaultColWidth="8.6640625" defaultRowHeight="14.25" x14ac:dyDescent="0.45"/>
  <cols>
    <col min="1" max="1" width="22" customWidth="1"/>
    <col min="2" max="3" width="14" customWidth="1"/>
    <col min="4" max="4" width="15" customWidth="1"/>
    <col min="5" max="6" width="16" customWidth="1"/>
    <col min="7" max="7" width="17" customWidth="1"/>
    <col min="8" max="9" width="15" customWidth="1"/>
    <col min="10" max="10" width="13" customWidth="1"/>
    <col min="11" max="11" width="17" customWidth="1"/>
    <col min="12" max="14" width="18" customWidth="1"/>
    <col min="15" max="15" width="17" customWidth="1"/>
    <col min="16" max="17" width="18" customWidth="1"/>
  </cols>
  <sheetData>
    <row r="1" spans="1:17" ht="33.75" customHeight="1" x14ac:dyDescent="0.45">
      <c r="A1" s="14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9.5" customHeight="1" x14ac:dyDescent="0.45">
      <c r="A2" s="13" t="s">
        <v>52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9.5" customHeight="1" x14ac:dyDescent="0.45">
      <c r="A3" s="34"/>
      <c r="B3" s="9" t="s">
        <v>53</v>
      </c>
      <c r="C3" s="9"/>
      <c r="D3" s="9"/>
      <c r="E3" s="8" t="s">
        <v>54</v>
      </c>
      <c r="F3" s="8"/>
      <c r="G3" s="8"/>
      <c r="H3" s="7" t="s">
        <v>55</v>
      </c>
      <c r="I3" s="7"/>
      <c r="J3" s="7"/>
      <c r="K3" s="6" t="s">
        <v>56</v>
      </c>
      <c r="L3" s="6"/>
      <c r="M3" s="6"/>
      <c r="N3" s="5" t="s">
        <v>57</v>
      </c>
      <c r="O3" s="5"/>
      <c r="P3" s="5"/>
      <c r="Q3" s="5"/>
    </row>
    <row r="4" spans="1:17" ht="57.75" customHeight="1" x14ac:dyDescent="0.45">
      <c r="A4" s="35" t="s">
        <v>58</v>
      </c>
      <c r="B4" s="36" t="s">
        <v>59</v>
      </c>
      <c r="C4" s="36" t="s">
        <v>60</v>
      </c>
      <c r="D4" s="36" t="s">
        <v>61</v>
      </c>
      <c r="E4" s="37" t="s">
        <v>62</v>
      </c>
      <c r="F4" s="37" t="s">
        <v>63</v>
      </c>
      <c r="G4" s="37" t="s">
        <v>64</v>
      </c>
      <c r="H4" s="35" t="s">
        <v>65</v>
      </c>
      <c r="I4" s="35" t="s">
        <v>66</v>
      </c>
      <c r="J4" s="35" t="s">
        <v>67</v>
      </c>
      <c r="K4" s="38" t="s">
        <v>68</v>
      </c>
      <c r="L4" s="38" t="s">
        <v>69</v>
      </c>
      <c r="M4" s="38" t="s">
        <v>70</v>
      </c>
      <c r="N4" s="39" t="s">
        <v>71</v>
      </c>
      <c r="O4" s="39" t="s">
        <v>72</v>
      </c>
      <c r="P4" s="39" t="s">
        <v>73</v>
      </c>
      <c r="Q4" s="39" t="s">
        <v>74</v>
      </c>
    </row>
    <row r="5" spans="1:17" ht="21.75" customHeight="1" x14ac:dyDescent="0.45">
      <c r="A5" s="40" t="s">
        <v>75</v>
      </c>
      <c r="B5" s="41">
        <v>800000</v>
      </c>
      <c r="C5" s="42">
        <f>B5*Assumptions!$B$4</f>
        <v>24000</v>
      </c>
      <c r="D5" s="42">
        <f>C5*Assumptions!$B$5</f>
        <v>12000</v>
      </c>
      <c r="E5" s="43">
        <f>C5/36</f>
        <v>666.66666666666663</v>
      </c>
      <c r="F5" s="43">
        <f>D5/36</f>
        <v>333.33333333333331</v>
      </c>
      <c r="G5" s="44">
        <f t="shared" ref="G5:G11" si="0">E5+F5</f>
        <v>1000</v>
      </c>
      <c r="H5" s="41">
        <v>2400</v>
      </c>
      <c r="I5" s="45">
        <f t="shared" ref="I5:I11" si="1">H5-G5</f>
        <v>1400</v>
      </c>
      <c r="J5" s="46">
        <f t="shared" ref="J5:J11" si="2">G5/H5</f>
        <v>0.41666666666666669</v>
      </c>
      <c r="K5" s="47">
        <f>Assumptions!$B$14</f>
        <v>4700</v>
      </c>
      <c r="L5" s="48">
        <f t="shared" ref="L5:L11" si="3">H5/K5</f>
        <v>0.51063829787234039</v>
      </c>
      <c r="M5" s="49">
        <f t="shared" ref="M5:M11" si="4">I5/K5</f>
        <v>0.2978723404255319</v>
      </c>
      <c r="N5" s="50">
        <f>Assumptions!$B$17</f>
        <v>84840</v>
      </c>
      <c r="O5" s="32">
        <f t="shared" ref="O5:O11" si="5">N5/12</f>
        <v>7070</v>
      </c>
      <c r="P5" s="51">
        <f t="shared" ref="P5:P11" si="6">H5/O5</f>
        <v>0.33946251768033947</v>
      </c>
      <c r="Q5" s="52">
        <f t="shared" ref="Q5:Q11" si="7">I5/O5</f>
        <v>0.19801980198019803</v>
      </c>
    </row>
    <row r="6" spans="1:17" ht="21.75" customHeight="1" x14ac:dyDescent="0.45">
      <c r="A6" s="53" t="s">
        <v>76</v>
      </c>
      <c r="B6" s="54">
        <v>620000</v>
      </c>
      <c r="C6" s="42">
        <f>B6*Assumptions!$B$4</f>
        <v>18600</v>
      </c>
      <c r="D6" s="42">
        <f>C6*Assumptions!$B$5</f>
        <v>9300</v>
      </c>
      <c r="E6" s="43">
        <f>C6/36</f>
        <v>516.66666666666663</v>
      </c>
      <c r="F6" s="43">
        <f>D6/36</f>
        <v>258.33333333333331</v>
      </c>
      <c r="G6" s="44">
        <f t="shared" si="0"/>
        <v>775</v>
      </c>
      <c r="H6" s="54">
        <v>1850</v>
      </c>
      <c r="I6" s="45">
        <f t="shared" si="1"/>
        <v>1075</v>
      </c>
      <c r="J6" s="46">
        <f t="shared" si="2"/>
        <v>0.41891891891891891</v>
      </c>
      <c r="K6" s="47">
        <f>Assumptions!$B$14</f>
        <v>4700</v>
      </c>
      <c r="L6" s="48">
        <f t="shared" si="3"/>
        <v>0.39361702127659576</v>
      </c>
      <c r="M6" s="49">
        <f t="shared" si="4"/>
        <v>0.22872340425531915</v>
      </c>
      <c r="N6" s="50">
        <f>Assumptions!$B$18</f>
        <v>68460</v>
      </c>
      <c r="O6" s="32">
        <f t="shared" si="5"/>
        <v>5705</v>
      </c>
      <c r="P6" s="51">
        <f t="shared" si="6"/>
        <v>0.32427695004382123</v>
      </c>
      <c r="Q6" s="52">
        <f t="shared" si="7"/>
        <v>0.18843120070113936</v>
      </c>
    </row>
    <row r="7" spans="1:17" ht="21.75" customHeight="1" x14ac:dyDescent="0.45">
      <c r="A7" s="55" t="s">
        <v>77</v>
      </c>
      <c r="B7" s="54">
        <v>780000</v>
      </c>
      <c r="C7" s="42">
        <f>B7*Assumptions!$B$4</f>
        <v>23400</v>
      </c>
      <c r="D7" s="42">
        <f>C7*Assumptions!$B$5</f>
        <v>11700</v>
      </c>
      <c r="E7" s="43">
        <f>C7/24</f>
        <v>975</v>
      </c>
      <c r="F7" s="43">
        <f>D7/24</f>
        <v>487.5</v>
      </c>
      <c r="G7" s="44">
        <f t="shared" si="0"/>
        <v>1462.5</v>
      </c>
      <c r="H7" s="54">
        <v>3200</v>
      </c>
      <c r="I7" s="45">
        <f t="shared" si="1"/>
        <v>1737.5</v>
      </c>
      <c r="J7" s="46">
        <f t="shared" si="2"/>
        <v>0.45703125</v>
      </c>
      <c r="K7" s="47">
        <f>Assumptions!$B$14</f>
        <v>4700</v>
      </c>
      <c r="L7" s="48">
        <f t="shared" si="3"/>
        <v>0.68085106382978722</v>
      </c>
      <c r="M7" s="49">
        <f t="shared" si="4"/>
        <v>0.36968085106382981</v>
      </c>
      <c r="N7" s="50">
        <f>Assumptions!$B$19</f>
        <v>79200</v>
      </c>
      <c r="O7" s="32">
        <f t="shared" si="5"/>
        <v>6600</v>
      </c>
      <c r="P7" s="51">
        <f t="shared" si="6"/>
        <v>0.48484848484848486</v>
      </c>
      <c r="Q7" s="52">
        <f t="shared" si="7"/>
        <v>0.26325757575757575</v>
      </c>
    </row>
    <row r="8" spans="1:17" ht="21.75" customHeight="1" x14ac:dyDescent="0.45">
      <c r="A8" s="56" t="s">
        <v>78</v>
      </c>
      <c r="B8" s="57">
        <v>520000</v>
      </c>
      <c r="C8" s="42">
        <f>B8*Assumptions!$B$4</f>
        <v>15600</v>
      </c>
      <c r="D8" s="42">
        <f>C8*Assumptions!$B$5</f>
        <v>7800</v>
      </c>
      <c r="E8" s="43">
        <f>C8/36</f>
        <v>433.33333333333331</v>
      </c>
      <c r="F8" s="43">
        <f>D8/36</f>
        <v>216.66666666666666</v>
      </c>
      <c r="G8" s="44">
        <f t="shared" si="0"/>
        <v>650</v>
      </c>
      <c r="H8" s="57">
        <v>1750</v>
      </c>
      <c r="I8" s="45">
        <f t="shared" si="1"/>
        <v>1100</v>
      </c>
      <c r="J8" s="46">
        <f t="shared" si="2"/>
        <v>0.37142857142857144</v>
      </c>
      <c r="K8" s="47">
        <f>Assumptions!$B$14</f>
        <v>4700</v>
      </c>
      <c r="L8" s="48">
        <f t="shared" si="3"/>
        <v>0.37234042553191488</v>
      </c>
      <c r="M8" s="49">
        <f t="shared" si="4"/>
        <v>0.23404255319148937</v>
      </c>
      <c r="N8" s="50">
        <f>Assumptions!$B$20</f>
        <v>67020</v>
      </c>
      <c r="O8" s="32">
        <f t="shared" si="5"/>
        <v>5585</v>
      </c>
      <c r="P8" s="51">
        <f t="shared" si="6"/>
        <v>0.31333930170098478</v>
      </c>
      <c r="Q8" s="52">
        <f t="shared" si="7"/>
        <v>0.19695613249776187</v>
      </c>
    </row>
    <row r="9" spans="1:17" ht="21.75" customHeight="1" x14ac:dyDescent="0.45">
      <c r="A9" s="58" t="s">
        <v>79</v>
      </c>
      <c r="B9" s="59">
        <v>630000</v>
      </c>
      <c r="C9" s="42">
        <f>B9*Assumptions!$B$4</f>
        <v>18900</v>
      </c>
      <c r="D9" s="42">
        <f>C9*Assumptions!$B$5</f>
        <v>9450</v>
      </c>
      <c r="E9" s="43">
        <f t="shared" ref="E9:F11" si="8">C9/24</f>
        <v>787.5</v>
      </c>
      <c r="F9" s="43">
        <f t="shared" si="8"/>
        <v>393.75</v>
      </c>
      <c r="G9" s="44">
        <f t="shared" si="0"/>
        <v>1181.25</v>
      </c>
      <c r="H9" s="59">
        <v>2300</v>
      </c>
      <c r="I9" s="45">
        <f t="shared" si="1"/>
        <v>1118.75</v>
      </c>
      <c r="J9" s="46">
        <f t="shared" si="2"/>
        <v>0.51358695652173914</v>
      </c>
      <c r="K9" s="47">
        <f>Assumptions!$B$14</f>
        <v>4700</v>
      </c>
      <c r="L9" s="48">
        <f t="shared" si="3"/>
        <v>0.48936170212765956</v>
      </c>
      <c r="M9" s="49">
        <f t="shared" si="4"/>
        <v>0.23803191489361702</v>
      </c>
      <c r="N9" s="50">
        <f>Assumptions!$B$21</f>
        <v>54660</v>
      </c>
      <c r="O9" s="32">
        <f t="shared" si="5"/>
        <v>4555</v>
      </c>
      <c r="P9" s="51">
        <f t="shared" si="6"/>
        <v>0.50493962678375415</v>
      </c>
      <c r="Q9" s="52">
        <f t="shared" si="7"/>
        <v>0.24560922063666302</v>
      </c>
    </row>
    <row r="10" spans="1:17" ht="21.75" customHeight="1" x14ac:dyDescent="0.45">
      <c r="A10" s="60" t="s">
        <v>80</v>
      </c>
      <c r="B10" s="61">
        <v>700000</v>
      </c>
      <c r="C10" s="42">
        <f>B10*Assumptions!$B$4</f>
        <v>21000</v>
      </c>
      <c r="D10" s="42">
        <f>C10*Assumptions!$B$5</f>
        <v>10500</v>
      </c>
      <c r="E10" s="43">
        <f t="shared" si="8"/>
        <v>875</v>
      </c>
      <c r="F10" s="43">
        <f t="shared" si="8"/>
        <v>437.5</v>
      </c>
      <c r="G10" s="44">
        <f t="shared" si="0"/>
        <v>1312.5</v>
      </c>
      <c r="H10" s="61">
        <v>2600</v>
      </c>
      <c r="I10" s="45">
        <f t="shared" si="1"/>
        <v>1287.5</v>
      </c>
      <c r="J10" s="46">
        <f t="shared" si="2"/>
        <v>0.50480769230769229</v>
      </c>
      <c r="K10" s="47">
        <f>Assumptions!$B$14</f>
        <v>4700</v>
      </c>
      <c r="L10" s="48">
        <f t="shared" si="3"/>
        <v>0.55319148936170215</v>
      </c>
      <c r="M10" s="49">
        <f t="shared" si="4"/>
        <v>0.27393617021276595</v>
      </c>
      <c r="N10" s="50">
        <f>Assumptions!$B$22</f>
        <v>87120</v>
      </c>
      <c r="O10" s="32">
        <f t="shared" si="5"/>
        <v>7260</v>
      </c>
      <c r="P10" s="51">
        <f t="shared" si="6"/>
        <v>0.35812672176308541</v>
      </c>
      <c r="Q10" s="52">
        <f t="shared" si="7"/>
        <v>0.17734159779614325</v>
      </c>
    </row>
    <row r="11" spans="1:17" ht="21.75" customHeight="1" x14ac:dyDescent="0.45">
      <c r="A11" s="62" t="s">
        <v>81</v>
      </c>
      <c r="B11" s="63">
        <v>1114800</v>
      </c>
      <c r="C11" s="42">
        <f>B11*Assumptions!$B$4</f>
        <v>33444</v>
      </c>
      <c r="D11" s="42">
        <f>C11*Assumptions!$B$5</f>
        <v>16722</v>
      </c>
      <c r="E11" s="43">
        <f t="shared" si="8"/>
        <v>1393.5</v>
      </c>
      <c r="F11" s="43">
        <f t="shared" si="8"/>
        <v>696.75</v>
      </c>
      <c r="G11" s="44">
        <f t="shared" si="0"/>
        <v>2090.25</v>
      </c>
      <c r="H11" s="63">
        <v>3190</v>
      </c>
      <c r="I11" s="45">
        <f t="shared" si="1"/>
        <v>1099.75</v>
      </c>
      <c r="J11" s="46">
        <f t="shared" si="2"/>
        <v>0.65525078369905954</v>
      </c>
      <c r="K11" s="64">
        <f>Assumptions!$B$33/12</f>
        <v>3416.6666666666665</v>
      </c>
      <c r="L11" s="48">
        <f t="shared" si="3"/>
        <v>0.93365853658536591</v>
      </c>
      <c r="M11" s="49">
        <f t="shared" si="4"/>
        <v>0.32187804878048781</v>
      </c>
      <c r="N11" s="50">
        <f>Assumptions!$B$23</f>
        <v>49200</v>
      </c>
      <c r="O11" s="32">
        <f t="shared" si="5"/>
        <v>4100</v>
      </c>
      <c r="P11" s="51">
        <f t="shared" si="6"/>
        <v>0.7780487804878049</v>
      </c>
      <c r="Q11" s="52">
        <f t="shared" si="7"/>
        <v>0.26823170731707319</v>
      </c>
    </row>
    <row r="12" spans="1:17" ht="18" customHeight="1" x14ac:dyDescent="0.45">
      <c r="A12" s="4" t="s">
        <v>82</v>
      </c>
      <c r="B12" s="4"/>
      <c r="C12" s="4"/>
      <c r="D12" s="4"/>
      <c r="E12" s="4"/>
      <c r="F12" s="4"/>
      <c r="G12" s="4"/>
      <c r="H12" s="4"/>
      <c r="I12" s="4"/>
      <c r="J12" s="4"/>
      <c r="K12" s="65" t="s">
        <v>83</v>
      </c>
      <c r="L12" s="65" t="s">
        <v>83</v>
      </c>
      <c r="M12" s="65" t="s">
        <v>83</v>
      </c>
      <c r="N12" s="65" t="s">
        <v>83</v>
      </c>
      <c r="O12" s="65" t="s">
        <v>83</v>
      </c>
      <c r="P12" s="65" t="s">
        <v>83</v>
      </c>
      <c r="Q12" s="65" t="s">
        <v>83</v>
      </c>
    </row>
    <row r="13" spans="1:17" ht="31.5" customHeight="1" x14ac:dyDescent="0.45">
      <c r="A13" s="3" t="s">
        <v>84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</sheetData>
  <mergeCells count="9">
    <mergeCell ref="A12:J12"/>
    <mergeCell ref="A13:Q13"/>
    <mergeCell ref="A1:Q1"/>
    <mergeCell ref="A2:Q2"/>
    <mergeCell ref="B3:D3"/>
    <mergeCell ref="E3:G3"/>
    <mergeCell ref="H3:J3"/>
    <mergeCell ref="K3:M3"/>
    <mergeCell ref="N3:Q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tabSelected="1" zoomScaleNormal="100" workbookViewId="0">
      <selection activeCell="H5" sqref="H5"/>
    </sheetView>
  </sheetViews>
  <sheetFormatPr defaultColWidth="8.6640625" defaultRowHeight="14.25" x14ac:dyDescent="0.45"/>
  <cols>
    <col min="1" max="1" width="37.1328125" bestFit="1" customWidth="1"/>
    <col min="2" max="2" width="72" customWidth="1"/>
  </cols>
  <sheetData>
    <row r="1" spans="1:2" ht="30" customHeight="1" x14ac:dyDescent="0.45">
      <c r="A1" s="2" t="s">
        <v>85</v>
      </c>
      <c r="B1" s="2"/>
    </row>
    <row r="2" spans="1:2" ht="18" customHeight="1" x14ac:dyDescent="0.45">
      <c r="A2" s="1" t="s">
        <v>86</v>
      </c>
      <c r="B2" s="1"/>
    </row>
    <row r="3" spans="1:2" ht="15.75" customHeight="1" x14ac:dyDescent="0.45">
      <c r="A3" s="70" t="s">
        <v>87</v>
      </c>
      <c r="B3" s="70"/>
    </row>
    <row r="4" spans="1:2" ht="25.05" customHeight="1" x14ac:dyDescent="0.45">
      <c r="A4" s="66" t="s">
        <v>88</v>
      </c>
      <c r="B4" s="67" t="s">
        <v>89</v>
      </c>
    </row>
    <row r="5" spans="1:2" ht="25.05" customHeight="1" x14ac:dyDescent="0.45">
      <c r="A5" s="66" t="s">
        <v>90</v>
      </c>
      <c r="B5" s="67" t="s">
        <v>91</v>
      </c>
    </row>
    <row r="6" spans="1:2" ht="30" customHeight="1" x14ac:dyDescent="0.45">
      <c r="A6" s="66" t="s">
        <v>92</v>
      </c>
      <c r="B6" s="67" t="s">
        <v>93</v>
      </c>
    </row>
    <row r="7" spans="1:2" ht="30" customHeight="1" x14ac:dyDescent="0.45">
      <c r="A7" s="66" t="s">
        <v>94</v>
      </c>
      <c r="B7" s="67" t="s">
        <v>95</v>
      </c>
    </row>
    <row r="9" spans="1:2" ht="15.75" customHeight="1" x14ac:dyDescent="0.45">
      <c r="A9" s="12" t="s">
        <v>96</v>
      </c>
      <c r="B9" s="12"/>
    </row>
    <row r="10" spans="1:2" ht="30" customHeight="1" x14ac:dyDescent="0.45">
      <c r="A10" s="66" t="s">
        <v>97</v>
      </c>
      <c r="B10" s="67" t="s">
        <v>98</v>
      </c>
    </row>
    <row r="11" spans="1:2" ht="30" customHeight="1" x14ac:dyDescent="0.45">
      <c r="A11" s="66" t="s">
        <v>99</v>
      </c>
      <c r="B11" s="67" t="s">
        <v>100</v>
      </c>
    </row>
    <row r="12" spans="1:2" ht="30" customHeight="1" x14ac:dyDescent="0.45">
      <c r="A12" s="66" t="s">
        <v>101</v>
      </c>
      <c r="B12" s="67" t="s">
        <v>102</v>
      </c>
    </row>
    <row r="13" spans="1:2" ht="30" customHeight="1" x14ac:dyDescent="0.45">
      <c r="A13" s="66" t="s">
        <v>103</v>
      </c>
      <c r="B13" s="67" t="s">
        <v>104</v>
      </c>
    </row>
    <row r="14" spans="1:2" ht="30" customHeight="1" x14ac:dyDescent="0.45">
      <c r="A14" s="66" t="s">
        <v>105</v>
      </c>
      <c r="B14" s="67" t="s">
        <v>106</v>
      </c>
    </row>
    <row r="15" spans="1:2" ht="30" customHeight="1" x14ac:dyDescent="0.45">
      <c r="A15" s="66" t="s">
        <v>107</v>
      </c>
      <c r="B15" s="67" t="s">
        <v>108</v>
      </c>
    </row>
    <row r="16" spans="1:2" ht="30" customHeight="1" x14ac:dyDescent="0.45">
      <c r="A16" s="66" t="s">
        <v>109</v>
      </c>
      <c r="B16" s="67" t="s">
        <v>110</v>
      </c>
    </row>
    <row r="17" spans="1:2" ht="30" customHeight="1" x14ac:dyDescent="0.45">
      <c r="A17" s="66" t="s">
        <v>111</v>
      </c>
      <c r="B17" s="67" t="s">
        <v>112</v>
      </c>
    </row>
    <row r="19" spans="1:2" ht="15.75" customHeight="1" x14ac:dyDescent="0.45">
      <c r="A19" s="12" t="s">
        <v>113</v>
      </c>
      <c r="B19" s="12"/>
    </row>
    <row r="20" spans="1:2" ht="30" customHeight="1" x14ac:dyDescent="0.45">
      <c r="A20" s="66" t="s">
        <v>114</v>
      </c>
      <c r="B20" s="67" t="s">
        <v>115</v>
      </c>
    </row>
    <row r="21" spans="1:2" ht="19.5" customHeight="1" x14ac:dyDescent="0.45">
      <c r="A21" s="15" t="s">
        <v>99</v>
      </c>
      <c r="B21" s="68" t="s">
        <v>116</v>
      </c>
    </row>
    <row r="22" spans="1:2" ht="19.5" customHeight="1" x14ac:dyDescent="0.45">
      <c r="A22" s="15" t="s">
        <v>101</v>
      </c>
      <c r="B22" s="68" t="s">
        <v>117</v>
      </c>
    </row>
    <row r="23" spans="1:2" ht="19.5" customHeight="1" x14ac:dyDescent="0.45">
      <c r="A23" s="23" t="s">
        <v>103</v>
      </c>
      <c r="B23" s="69" t="s">
        <v>118</v>
      </c>
    </row>
    <row r="24" spans="1:2" ht="19.5" customHeight="1" x14ac:dyDescent="0.45">
      <c r="A24" s="15" t="s">
        <v>105</v>
      </c>
      <c r="B24" s="68" t="s">
        <v>119</v>
      </c>
    </row>
    <row r="25" spans="1:2" ht="19.5" customHeight="1" x14ac:dyDescent="0.45">
      <c r="A25" s="15" t="s">
        <v>107</v>
      </c>
      <c r="B25" s="68" t="s">
        <v>120</v>
      </c>
    </row>
    <row r="26" spans="1:2" ht="19.5" customHeight="1" x14ac:dyDescent="0.45">
      <c r="A26" s="15" t="s">
        <v>109</v>
      </c>
      <c r="B26" s="68" t="s">
        <v>121</v>
      </c>
    </row>
    <row r="27" spans="1:2" ht="19.5" customHeight="1" x14ac:dyDescent="0.45">
      <c r="A27" s="66" t="s">
        <v>111</v>
      </c>
      <c r="B27" s="67" t="s">
        <v>122</v>
      </c>
    </row>
    <row r="29" spans="1:2" ht="15.75" customHeight="1" x14ac:dyDescent="0.45">
      <c r="A29" s="12" t="s">
        <v>123</v>
      </c>
      <c r="B29" s="12"/>
    </row>
    <row r="30" spans="1:2" ht="19.5" customHeight="1" x14ac:dyDescent="0.45">
      <c r="A30" s="66" t="s">
        <v>97</v>
      </c>
      <c r="B30" s="67" t="s">
        <v>124</v>
      </c>
    </row>
    <row r="31" spans="1:2" ht="19.5" customHeight="1" x14ac:dyDescent="0.45">
      <c r="A31" s="15" t="s">
        <v>99</v>
      </c>
      <c r="B31" s="68" t="s">
        <v>125</v>
      </c>
    </row>
    <row r="32" spans="1:2" ht="19.5" customHeight="1" x14ac:dyDescent="0.45">
      <c r="A32" s="15" t="s">
        <v>101</v>
      </c>
      <c r="B32" s="68" t="s">
        <v>126</v>
      </c>
    </row>
    <row r="33" spans="1:2" ht="19.5" customHeight="1" x14ac:dyDescent="0.45">
      <c r="A33" s="15" t="s">
        <v>103</v>
      </c>
      <c r="B33" s="68" t="s">
        <v>127</v>
      </c>
    </row>
    <row r="34" spans="1:2" ht="19.5" customHeight="1" x14ac:dyDescent="0.45">
      <c r="A34" s="15" t="s">
        <v>105</v>
      </c>
      <c r="B34" s="68" t="s">
        <v>128</v>
      </c>
    </row>
    <row r="35" spans="1:2" ht="19.5" customHeight="1" x14ac:dyDescent="0.45">
      <c r="A35" s="15" t="s">
        <v>107</v>
      </c>
      <c r="B35" s="68" t="s">
        <v>129</v>
      </c>
    </row>
    <row r="36" spans="1:2" ht="19.5" customHeight="1" x14ac:dyDescent="0.45">
      <c r="A36" s="15" t="s">
        <v>109</v>
      </c>
      <c r="B36" s="68" t="s">
        <v>130</v>
      </c>
    </row>
    <row r="37" spans="1:2" ht="19.5" customHeight="1" x14ac:dyDescent="0.45">
      <c r="A37" s="15" t="s">
        <v>111</v>
      </c>
      <c r="B37" s="68" t="s">
        <v>131</v>
      </c>
    </row>
    <row r="39" spans="1:2" ht="15.75" customHeight="1" x14ac:dyDescent="0.45">
      <c r="A39" s="12" t="s">
        <v>132</v>
      </c>
      <c r="B39" s="12"/>
    </row>
    <row r="40" spans="1:2" ht="34.9" x14ac:dyDescent="0.45">
      <c r="A40" s="66" t="s">
        <v>133</v>
      </c>
      <c r="B40" s="67" t="s">
        <v>134</v>
      </c>
    </row>
    <row r="41" spans="1:2" ht="58.15" x14ac:dyDescent="0.45">
      <c r="A41" s="66" t="s">
        <v>135</v>
      </c>
      <c r="B41" s="67" t="s">
        <v>136</v>
      </c>
    </row>
    <row r="42" spans="1:2" ht="34.9" x14ac:dyDescent="0.45">
      <c r="A42" s="66" t="s">
        <v>137</v>
      </c>
      <c r="B42" s="67" t="s">
        <v>138</v>
      </c>
    </row>
    <row r="43" spans="1:2" ht="23.25" x14ac:dyDescent="0.45">
      <c r="A43" s="66" t="s">
        <v>139</v>
      </c>
      <c r="B43" s="67" t="s">
        <v>140</v>
      </c>
    </row>
    <row r="44" spans="1:2" ht="34.9" x14ac:dyDescent="0.45">
      <c r="A44" s="66" t="s">
        <v>141</v>
      </c>
      <c r="B44" s="67" t="s">
        <v>142</v>
      </c>
    </row>
  </sheetData>
  <mergeCells count="7">
    <mergeCell ref="A29:B29"/>
    <mergeCell ref="A39:B39"/>
    <mergeCell ref="A1:B1"/>
    <mergeCell ref="A2:B2"/>
    <mergeCell ref="A3:B3"/>
    <mergeCell ref="A9:B9"/>
    <mergeCell ref="A19:B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Rent Subsidy Analysis</vt:lpstr>
      <vt:lpstr>Key Findings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Kevin Howard</cp:lastModifiedBy>
  <cp:revision>0</cp:revision>
  <dcterms:created xsi:type="dcterms:W3CDTF">2026-02-20T07:26:45Z</dcterms:created>
  <dcterms:modified xsi:type="dcterms:W3CDTF">2026-02-20T07:46:52Z</dcterms:modified>
  <dc:language>en-US</dc:language>
</cp:coreProperties>
</file>